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YAK-KTN" sheetId="4" r:id="rId1"/>
    <sheet name="KTN-SEA" sheetId="5" r:id="rId2"/>
  </sheets>
  <calcPr calcId="145621"/>
</workbook>
</file>

<file path=xl/calcChain.xml><?xml version="1.0" encoding="utf-8"?>
<calcChain xmlns="http://schemas.openxmlformats.org/spreadsheetml/2006/main">
  <c r="E43" i="5" l="1"/>
  <c r="J22" i="5"/>
  <c r="L22" i="5" s="1"/>
  <c r="D5" i="5" s="1"/>
  <c r="D8" i="5" s="1"/>
  <c r="I10" i="5"/>
  <c r="J13" i="5" s="1"/>
  <c r="J8" i="5"/>
  <c r="G6" i="5"/>
  <c r="J6" i="5" s="1"/>
  <c r="D6" i="5"/>
  <c r="K5" i="5"/>
  <c r="J4" i="5"/>
  <c r="E43" i="4"/>
  <c r="J4" i="4"/>
  <c r="K5" i="4"/>
  <c r="G6" i="4" s="1"/>
  <c r="J6" i="4" s="1"/>
  <c r="D6" i="4"/>
  <c r="J8" i="4"/>
  <c r="I10" i="4"/>
  <c r="J13" i="4" s="1"/>
  <c r="G14" i="4" s="1"/>
  <c r="J22" i="4"/>
  <c r="L22" i="4"/>
  <c r="D5" i="4" s="1"/>
  <c r="D8" i="4" s="1"/>
  <c r="J14" i="5" l="1"/>
  <c r="G14" i="5"/>
  <c r="J10" i="5"/>
  <c r="J10" i="4"/>
  <c r="J14" i="4"/>
</calcChain>
</file>

<file path=xl/sharedStrings.xml><?xml version="1.0" encoding="utf-8"?>
<sst xmlns="http://schemas.openxmlformats.org/spreadsheetml/2006/main" count="132" uniqueCount="50">
  <si>
    <t>YAK</t>
  </si>
  <si>
    <t>ZFW</t>
  </si>
  <si>
    <t>OEW</t>
  </si>
  <si>
    <t>Payload</t>
  </si>
  <si>
    <t>Total Weight</t>
  </si>
  <si>
    <t>Weight</t>
  </si>
  <si>
    <t>FO</t>
  </si>
  <si>
    <t>Captain</t>
  </si>
  <si>
    <t>Pounds</t>
  </si>
  <si>
    <t>Fuel Cost</t>
  </si>
  <si>
    <t>Gallons</t>
  </si>
  <si>
    <t>Fuel price</t>
  </si>
  <si>
    <t>Fuel WT</t>
  </si>
  <si>
    <t>MLGW</t>
  </si>
  <si>
    <t>TOTAL</t>
  </si>
  <si>
    <t>MTOW</t>
  </si>
  <si>
    <t>RM</t>
  </si>
  <si>
    <t>Takeoff WT</t>
  </si>
  <si>
    <t>CTR</t>
  </si>
  <si>
    <t>462TC</t>
  </si>
  <si>
    <t>A/C Reg</t>
  </si>
  <si>
    <t>KTN</t>
  </si>
  <si>
    <t>Depart</t>
  </si>
  <si>
    <t>LM</t>
  </si>
  <si>
    <t>Arrival</t>
  </si>
  <si>
    <t>MAX FUEL</t>
  </si>
  <si>
    <t>ADDED FUEL</t>
  </si>
  <si>
    <t>FOB</t>
  </si>
  <si>
    <t>AC FUEL TANK</t>
  </si>
  <si>
    <t>Dispatch Fuel</t>
  </si>
  <si>
    <t>Date</t>
  </si>
  <si>
    <t>Flight #</t>
  </si>
  <si>
    <t>Sea-Air Cargo Loading Schedule 737-200F</t>
  </si>
  <si>
    <t>SEA</t>
  </si>
  <si>
    <r>
      <t>FUEL LOAD/SERVICE RECORD  A</t>
    </r>
    <r>
      <rPr>
        <sz val="11"/>
        <color rgb="FFFF0000"/>
        <rFont val="Tahoma"/>
        <family val="2"/>
      </rPr>
      <t xml:space="preserve"> 218502</t>
    </r>
  </si>
  <si>
    <t>STA</t>
  </si>
  <si>
    <t>DATE</t>
  </si>
  <si>
    <t>FLT</t>
  </si>
  <si>
    <t>TIME</t>
  </si>
  <si>
    <t>A/C #</t>
  </si>
  <si>
    <t>AIRCRAFT FUEL TANK READING</t>
  </si>
  <si>
    <t>DISPATCH  FUEL</t>
  </si>
  <si>
    <t xml:space="preserve">FOB </t>
  </si>
  <si>
    <t>AFTER FUELING</t>
  </si>
  <si>
    <t>Max Tank</t>
  </si>
  <si>
    <t>Weight 6.7</t>
  </si>
  <si>
    <t>Signature</t>
  </si>
  <si>
    <t>DEST:</t>
  </si>
  <si>
    <t xml:space="preserve">Total fuel burn </t>
  </si>
  <si>
    <t>"Radio Halibut"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</si>
</sst>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5" fillId="0" borderId="0" xfId="0" applyFont="1"/>
    <xf numFmtId="8" fontId="4" fillId="0" borderId="5" xfId="0" applyNumberFormat="1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7" fillId="0" borderId="0" xfId="0" applyFont="1"/>
    <xf numFmtId="1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4" fillId="0" borderId="0" xfId="0" applyFont="1" applyBorder="1"/>
    <xf numFmtId="0" fontId="4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wrapText="1"/>
    </xf>
    <xf numFmtId="14" fontId="4" fillId="0" borderId="17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5" xfId="0" applyFont="1" applyBorder="1"/>
    <xf numFmtId="0" fontId="4" fillId="0" borderId="2" xfId="0" applyFont="1" applyBorder="1"/>
    <xf numFmtId="0" fontId="4" fillId="0" borderId="8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/>
    <xf numFmtId="0" fontId="4" fillId="0" borderId="5" xfId="0" applyFont="1" applyBorder="1"/>
    <xf numFmtId="0" fontId="4" fillId="0" borderId="18" xfId="0" applyFont="1" applyBorder="1"/>
    <xf numFmtId="4" fontId="4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2" fontId="10" fillId="0" borderId="5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0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10" fillId="0" borderId="12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10" fillId="0" borderId="12" xfId="0" applyNumberFormat="1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109034</xdr:rowOff>
    </xdr:from>
    <xdr:ext cx="6724650" cy="933945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201" r="13435"/>
        <a:stretch/>
      </xdr:blipFill>
      <xdr:spPr>
        <a:xfrm rot="16200000">
          <a:off x="2895352" y="-119318"/>
          <a:ext cx="933945" cy="6724650"/>
        </a:xfrm>
        <a:prstGeom prst="rect">
          <a:avLst/>
        </a:prstGeom>
      </xdr:spPr>
    </xdr:pic>
    <xdr:clientData/>
  </xdr:oneCellAnchor>
  <xdr:oneCellAnchor>
    <xdr:from>
      <xdr:col>3</xdr:col>
      <xdr:colOff>57150</xdr:colOff>
      <xdr:row>43</xdr:row>
      <xdr:rowOff>142875</xdr:rowOff>
    </xdr:from>
    <xdr:ext cx="1095372" cy="566236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2905125"/>
          <a:ext cx="1095372" cy="5662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109034</xdr:rowOff>
    </xdr:from>
    <xdr:ext cx="6724650" cy="933945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201" r="13435"/>
        <a:stretch/>
      </xdr:blipFill>
      <xdr:spPr>
        <a:xfrm rot="16200000">
          <a:off x="2895352" y="-119318"/>
          <a:ext cx="933945" cy="6724650"/>
        </a:xfrm>
        <a:prstGeom prst="rect">
          <a:avLst/>
        </a:prstGeom>
      </xdr:spPr>
    </xdr:pic>
    <xdr:clientData/>
  </xdr:oneCellAnchor>
  <xdr:oneCellAnchor>
    <xdr:from>
      <xdr:col>3</xdr:col>
      <xdr:colOff>57150</xdr:colOff>
      <xdr:row>43</xdr:row>
      <xdr:rowOff>142875</xdr:rowOff>
    </xdr:from>
    <xdr:ext cx="1095372" cy="566236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7905750"/>
          <a:ext cx="1095372" cy="5662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showGridLines="0" tabSelected="1" zoomScaleNormal="100" workbookViewId="0">
      <selection activeCell="J4" sqref="J4:J5"/>
    </sheetView>
  </sheetViews>
  <sheetFormatPr defaultRowHeight="14.25" x14ac:dyDescent="0.2"/>
  <cols>
    <col min="1" max="1" width="8.5703125" style="1" customWidth="1"/>
    <col min="2" max="2" width="8.42578125" style="1" customWidth="1"/>
    <col min="3" max="3" width="10.140625" style="1" customWidth="1"/>
    <col min="4" max="4" width="10.7109375" style="1" bestFit="1" customWidth="1"/>
    <col min="5" max="5" width="9.140625" style="1"/>
    <col min="6" max="6" width="8.42578125" style="1" customWidth="1"/>
    <col min="7" max="7" width="9.85546875" style="1" customWidth="1"/>
    <col min="8" max="8" width="9.140625" style="1"/>
    <col min="9" max="9" width="10.28515625" style="1" customWidth="1"/>
    <col min="10" max="10" width="9.7109375" style="1" customWidth="1"/>
    <col min="11" max="16384" width="9.140625" style="1"/>
  </cols>
  <sheetData>
    <row r="2" spans="1:11" ht="15" x14ac:dyDescent="0.25">
      <c r="A2" s="49" t="s">
        <v>32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1.75" x14ac:dyDescent="0.2">
      <c r="A3" s="25" t="s">
        <v>31</v>
      </c>
      <c r="B3" s="20">
        <v>2187</v>
      </c>
      <c r="C3" s="24" t="s">
        <v>30</v>
      </c>
      <c r="D3" s="23"/>
      <c r="F3" s="3"/>
      <c r="G3" s="22" t="s">
        <v>29</v>
      </c>
      <c r="H3" s="21" t="s">
        <v>28</v>
      </c>
      <c r="I3" s="21" t="s">
        <v>27</v>
      </c>
      <c r="J3" s="21" t="s">
        <v>26</v>
      </c>
      <c r="K3" s="21" t="s">
        <v>25</v>
      </c>
    </row>
    <row r="4" spans="1:11" x14ac:dyDescent="0.2">
      <c r="A4" s="3" t="s">
        <v>24</v>
      </c>
      <c r="B4" s="20" t="s">
        <v>21</v>
      </c>
      <c r="C4" s="3"/>
      <c r="D4" s="19"/>
      <c r="G4" s="53">
        <v>0</v>
      </c>
      <c r="H4" s="40" t="s">
        <v>23</v>
      </c>
      <c r="I4" s="42">
        <v>3000</v>
      </c>
      <c r="J4" s="42">
        <f>SUM(G4-I4)</f>
        <v>-3000</v>
      </c>
      <c r="K4" s="18">
        <v>9581</v>
      </c>
    </row>
    <row r="5" spans="1:11" ht="15" x14ac:dyDescent="0.2">
      <c r="A5" s="3" t="s">
        <v>22</v>
      </c>
      <c r="B5" s="16" t="s">
        <v>0</v>
      </c>
      <c r="C5" s="4" t="s">
        <v>1</v>
      </c>
      <c r="D5" s="12">
        <f>SUM(L22)</f>
        <v>74120</v>
      </c>
      <c r="G5" s="54"/>
      <c r="H5" s="41"/>
      <c r="I5" s="43"/>
      <c r="J5" s="43"/>
      <c r="K5" s="17">
        <f>K4*2</f>
        <v>19162</v>
      </c>
    </row>
    <row r="6" spans="1:11" x14ac:dyDescent="0.2">
      <c r="A6" s="3" t="s">
        <v>20</v>
      </c>
      <c r="B6" s="16" t="s">
        <v>19</v>
      </c>
      <c r="C6" s="4" t="s">
        <v>12</v>
      </c>
      <c r="D6" s="15">
        <f>G10</f>
        <v>13800</v>
      </c>
      <c r="G6" s="55" t="str">
        <f>IF(G10&gt;K5,G10-K5,"0")</f>
        <v>0</v>
      </c>
      <c r="H6" s="40" t="s">
        <v>18</v>
      </c>
      <c r="I6" s="42">
        <v>0</v>
      </c>
      <c r="J6" s="42">
        <f>SUM(G6-I6)</f>
        <v>0</v>
      </c>
      <c r="K6" s="57">
        <v>12864</v>
      </c>
    </row>
    <row r="7" spans="1:11" ht="14.25" customHeight="1" x14ac:dyDescent="0.2">
      <c r="C7" s="14"/>
      <c r="D7" s="3"/>
      <c r="G7" s="56"/>
      <c r="H7" s="41"/>
      <c r="I7" s="43"/>
      <c r="J7" s="43"/>
      <c r="K7" s="58"/>
    </row>
    <row r="8" spans="1:11" ht="15" x14ac:dyDescent="0.25">
      <c r="A8" s="36" t="s">
        <v>49</v>
      </c>
      <c r="B8" s="37"/>
      <c r="C8" s="8" t="s">
        <v>17</v>
      </c>
      <c r="D8" s="12">
        <f>SUM(D5+D6)</f>
        <v>87920</v>
      </c>
      <c r="G8" s="55">
        <v>0</v>
      </c>
      <c r="H8" s="40" t="s">
        <v>16</v>
      </c>
      <c r="I8" s="42">
        <v>3000</v>
      </c>
      <c r="J8" s="42">
        <f>SUM(G8-I8)</f>
        <v>-3000</v>
      </c>
      <c r="K8" s="57">
        <v>9581</v>
      </c>
    </row>
    <row r="9" spans="1:11" ht="15" thickBot="1" x14ac:dyDescent="0.25">
      <c r="A9" s="3">
        <v>2187</v>
      </c>
      <c r="G9" s="59"/>
      <c r="H9" s="41"/>
      <c r="I9" s="43"/>
      <c r="J9" s="43"/>
      <c r="K9" s="58"/>
    </row>
    <row r="10" spans="1:11" x14ac:dyDescent="0.2">
      <c r="C10" s="3" t="s">
        <v>15</v>
      </c>
      <c r="D10" s="11">
        <v>116000</v>
      </c>
      <c r="G10" s="60">
        <v>13800</v>
      </c>
      <c r="H10" s="62" t="s">
        <v>14</v>
      </c>
      <c r="I10" s="42">
        <f>SUM(I4:I9)</f>
        <v>6000</v>
      </c>
      <c r="J10" s="42">
        <f>SUM(J4:J9)</f>
        <v>-6000</v>
      </c>
      <c r="K10" s="57"/>
    </row>
    <row r="11" spans="1:11" ht="15" thickBot="1" x14ac:dyDescent="0.25">
      <c r="C11" s="3" t="s">
        <v>13</v>
      </c>
      <c r="G11" s="61"/>
      <c r="H11" s="63"/>
      <c r="I11" s="43"/>
      <c r="J11" s="43"/>
      <c r="K11" s="58"/>
    </row>
    <row r="12" spans="1:11" x14ac:dyDescent="0.2">
      <c r="F12" s="10" t="s">
        <v>12</v>
      </c>
      <c r="G12" s="2">
        <v>6.7</v>
      </c>
    </row>
    <row r="13" spans="1:11" x14ac:dyDescent="0.2">
      <c r="F13" s="8" t="s">
        <v>11</v>
      </c>
      <c r="G13" s="9">
        <v>6.07</v>
      </c>
      <c r="I13" s="2" t="s">
        <v>10</v>
      </c>
      <c r="J13" s="6">
        <f>SUM(G10-I10)/G12</f>
        <v>1164.1791044776119</v>
      </c>
    </row>
    <row r="14" spans="1:11" x14ac:dyDescent="0.2">
      <c r="F14" s="8" t="s">
        <v>9</v>
      </c>
      <c r="G14" s="7">
        <f>SUM(G13*J13)</f>
        <v>7066.5671641791041</v>
      </c>
      <c r="I14" s="2" t="s">
        <v>8</v>
      </c>
      <c r="J14" s="6">
        <f>SUM(J13*G12)</f>
        <v>7800</v>
      </c>
    </row>
    <row r="21" spans="1:12" ht="15" thickBot="1" x14ac:dyDescent="0.25">
      <c r="A21" s="3" t="s">
        <v>7</v>
      </c>
      <c r="B21" s="3" t="s">
        <v>6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3" t="s">
        <v>5</v>
      </c>
      <c r="I21" s="5" t="s">
        <v>4</v>
      </c>
      <c r="J21" s="3" t="s">
        <v>3</v>
      </c>
      <c r="K21" s="3" t="s">
        <v>2</v>
      </c>
      <c r="L21" s="3" t="s">
        <v>1</v>
      </c>
    </row>
    <row r="22" spans="1:12" x14ac:dyDescent="0.2">
      <c r="A22" s="64">
        <v>210</v>
      </c>
      <c r="B22" s="66">
        <v>210</v>
      </c>
      <c r="C22" s="68">
        <v>0</v>
      </c>
      <c r="D22" s="70">
        <v>0</v>
      </c>
      <c r="E22" s="71">
        <v>0</v>
      </c>
      <c r="F22" s="71">
        <v>0</v>
      </c>
      <c r="G22" s="71">
        <v>0</v>
      </c>
      <c r="H22" s="71">
        <v>4000</v>
      </c>
      <c r="I22" s="66">
        <v>4000</v>
      </c>
      <c r="J22" s="73">
        <f>SUM(A22:I23)</f>
        <v>8420</v>
      </c>
      <c r="K22" s="75">
        <v>65700</v>
      </c>
      <c r="L22" s="77">
        <f>SUM(J22+K22)</f>
        <v>74120</v>
      </c>
    </row>
    <row r="23" spans="1:12" ht="14.25" customHeight="1" thickBot="1" x14ac:dyDescent="0.25">
      <c r="A23" s="65"/>
      <c r="B23" s="67"/>
      <c r="C23" s="69"/>
      <c r="D23" s="41"/>
      <c r="E23" s="72"/>
      <c r="F23" s="72"/>
      <c r="G23" s="72"/>
      <c r="H23" s="72"/>
      <c r="I23" s="67"/>
      <c r="J23" s="74"/>
      <c r="K23" s="76"/>
      <c r="L23" s="78"/>
    </row>
    <row r="24" spans="1:12" ht="7.5" customHeight="1" x14ac:dyDescent="0.2"/>
    <row r="25" spans="1:12" ht="8.25" customHeight="1" x14ac:dyDescent="0.2"/>
    <row r="26" spans="1:12" x14ac:dyDescent="0.2">
      <c r="A26" s="4"/>
      <c r="B26" s="1" t="s">
        <v>47</v>
      </c>
      <c r="C26" s="3"/>
      <c r="D26" s="3"/>
      <c r="E26" s="3"/>
      <c r="F26" s="3"/>
      <c r="G26" s="3"/>
      <c r="H26" s="3" t="s">
        <v>33</v>
      </c>
      <c r="I26" s="3" t="s">
        <v>33</v>
      </c>
    </row>
    <row r="27" spans="1:12" x14ac:dyDescent="0.2">
      <c r="A27" s="2"/>
    </row>
    <row r="28" spans="1:12" ht="14.25" customHeight="1" x14ac:dyDescent="0.2">
      <c r="A28" s="2"/>
    </row>
    <row r="29" spans="1:12" ht="14.25" customHeight="1" x14ac:dyDescent="0.2">
      <c r="A29" s="2"/>
    </row>
    <row r="30" spans="1:12" ht="14.25" customHeight="1" x14ac:dyDescent="0.2">
      <c r="A30" s="26" t="s">
        <v>34</v>
      </c>
      <c r="B30" s="3"/>
      <c r="C30" s="3"/>
      <c r="D30" s="27"/>
      <c r="E30" s="27"/>
    </row>
    <row r="31" spans="1:12" ht="14.25" customHeight="1" x14ac:dyDescent="0.2">
      <c r="A31" s="3" t="s">
        <v>35</v>
      </c>
      <c r="B31" s="3" t="s">
        <v>36</v>
      </c>
      <c r="C31" s="3" t="s">
        <v>37</v>
      </c>
      <c r="D31" s="3" t="s">
        <v>38</v>
      </c>
      <c r="E31" s="3" t="s">
        <v>39</v>
      </c>
    </row>
    <row r="32" spans="1:12" ht="14.25" customHeight="1" x14ac:dyDescent="0.2">
      <c r="A32" s="28"/>
      <c r="B32" s="29"/>
      <c r="C32" s="30"/>
      <c r="D32" s="30"/>
      <c r="E32" s="30"/>
    </row>
    <row r="33" spans="1:5" ht="14.25" customHeight="1" x14ac:dyDescent="0.25">
      <c r="A33"/>
      <c r="B33"/>
      <c r="C33"/>
    </row>
    <row r="34" spans="1:5" ht="14.25" customHeight="1" x14ac:dyDescent="0.2">
      <c r="A34" s="48" t="s">
        <v>40</v>
      </c>
      <c r="B34" s="49"/>
      <c r="C34" s="49"/>
      <c r="D34" s="49"/>
      <c r="E34" s="49"/>
    </row>
    <row r="35" spans="1:5" ht="14.25" customHeight="1" x14ac:dyDescent="0.2">
      <c r="A35" s="31" t="s">
        <v>41</v>
      </c>
      <c r="B35" s="21" t="s">
        <v>28</v>
      </c>
      <c r="C35" s="32" t="s">
        <v>42</v>
      </c>
      <c r="D35" s="21" t="s">
        <v>43</v>
      </c>
      <c r="E35" s="5" t="s">
        <v>44</v>
      </c>
    </row>
    <row r="36" spans="1:5" x14ac:dyDescent="0.2">
      <c r="A36" s="50"/>
      <c r="B36" s="40" t="s">
        <v>23</v>
      </c>
      <c r="C36" s="42"/>
      <c r="D36" s="42"/>
    </row>
    <row r="37" spans="1:5" x14ac:dyDescent="0.2">
      <c r="A37" s="51"/>
      <c r="B37" s="41"/>
      <c r="C37" s="43"/>
      <c r="D37" s="43"/>
      <c r="E37" s="33">
        <v>9581</v>
      </c>
    </row>
    <row r="38" spans="1:5" x14ac:dyDescent="0.2">
      <c r="A38" s="38"/>
      <c r="B38" s="40" t="s">
        <v>18</v>
      </c>
      <c r="C38" s="42"/>
      <c r="D38" s="42"/>
      <c r="E38" s="33"/>
    </row>
    <row r="39" spans="1:5" x14ac:dyDescent="0.2">
      <c r="A39" s="39"/>
      <c r="B39" s="41"/>
      <c r="C39" s="43"/>
      <c r="D39" s="43"/>
      <c r="E39" s="33">
        <v>12864</v>
      </c>
    </row>
    <row r="40" spans="1:5" x14ac:dyDescent="0.2">
      <c r="A40" s="38"/>
      <c r="B40" s="40" t="s">
        <v>16</v>
      </c>
      <c r="C40" s="42"/>
      <c r="D40" s="42"/>
      <c r="E40" s="33"/>
    </row>
    <row r="41" spans="1:5" x14ac:dyDescent="0.2">
      <c r="A41" s="39"/>
      <c r="B41" s="41"/>
      <c r="C41" s="43"/>
      <c r="D41" s="43"/>
      <c r="E41" s="33">
        <v>9581</v>
      </c>
    </row>
    <row r="42" spans="1:5" x14ac:dyDescent="0.2">
      <c r="A42" s="38"/>
      <c r="B42" s="44" t="s">
        <v>14</v>
      </c>
      <c r="C42" s="46"/>
      <c r="D42" s="42"/>
      <c r="E42" s="33"/>
    </row>
    <row r="43" spans="1:5" x14ac:dyDescent="0.2">
      <c r="A43" s="39"/>
      <c r="B43" s="45"/>
      <c r="C43" s="47"/>
      <c r="D43" s="43"/>
      <c r="E43" s="33">
        <f>SUM(E37:E42)</f>
        <v>32026</v>
      </c>
    </row>
    <row r="45" spans="1:5" x14ac:dyDescent="0.2">
      <c r="A45" s="8" t="s">
        <v>45</v>
      </c>
      <c r="B45" s="2" t="s">
        <v>10</v>
      </c>
      <c r="C45" s="34"/>
    </row>
    <row r="46" spans="1:5" x14ac:dyDescent="0.2">
      <c r="B46" s="4" t="s">
        <v>8</v>
      </c>
      <c r="C46" s="34"/>
    </row>
    <row r="47" spans="1:5" ht="15" customHeight="1" x14ac:dyDescent="0.2"/>
    <row r="48" spans="1:5" x14ac:dyDescent="0.2">
      <c r="A48" s="29" t="s">
        <v>46</v>
      </c>
      <c r="B48" s="29"/>
      <c r="C48" s="29"/>
      <c r="D48" s="29"/>
      <c r="E48" s="29"/>
    </row>
  </sheetData>
  <mergeCells count="50">
    <mergeCell ref="J22:J23"/>
    <mergeCell ref="K22:K23"/>
    <mergeCell ref="L22:L23"/>
    <mergeCell ref="E22:E23"/>
    <mergeCell ref="F22:F23"/>
    <mergeCell ref="G22:G23"/>
    <mergeCell ref="H22:H23"/>
    <mergeCell ref="I22:I23"/>
    <mergeCell ref="G10:G11"/>
    <mergeCell ref="H10:H11"/>
    <mergeCell ref="I10:I11"/>
    <mergeCell ref="J10:J11"/>
    <mergeCell ref="K10:K11"/>
    <mergeCell ref="G8:G9"/>
    <mergeCell ref="H8:H9"/>
    <mergeCell ref="I8:I9"/>
    <mergeCell ref="J8:J9"/>
    <mergeCell ref="K8:K9"/>
    <mergeCell ref="G6:G7"/>
    <mergeCell ref="H6:H7"/>
    <mergeCell ref="I6:I7"/>
    <mergeCell ref="J6:J7"/>
    <mergeCell ref="K6:K7"/>
    <mergeCell ref="A2:K2"/>
    <mergeCell ref="G4:G5"/>
    <mergeCell ref="H4:H5"/>
    <mergeCell ref="I4:I5"/>
    <mergeCell ref="J4:J5"/>
    <mergeCell ref="A42:A43"/>
    <mergeCell ref="B42:B43"/>
    <mergeCell ref="C42:C43"/>
    <mergeCell ref="D42:D43"/>
    <mergeCell ref="A34:E34"/>
    <mergeCell ref="A36:A37"/>
    <mergeCell ref="B36:B37"/>
    <mergeCell ref="C36:C37"/>
    <mergeCell ref="D36:D37"/>
    <mergeCell ref="A38:A39"/>
    <mergeCell ref="B38:B39"/>
    <mergeCell ref="C38:C39"/>
    <mergeCell ref="D38:D39"/>
    <mergeCell ref="A8:B8"/>
    <mergeCell ref="A40:A41"/>
    <mergeCell ref="B40:B41"/>
    <mergeCell ref="C40:C41"/>
    <mergeCell ref="D40:D41"/>
    <mergeCell ref="A22:A23"/>
    <mergeCell ref="B22:B23"/>
    <mergeCell ref="C22:C23"/>
    <mergeCell ref="D22:D23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showGridLines="0" zoomScaleNormal="100" workbookViewId="0">
      <selection activeCell="A2" sqref="A2:K2"/>
    </sheetView>
  </sheetViews>
  <sheetFormatPr defaultRowHeight="14.25" x14ac:dyDescent="0.2"/>
  <cols>
    <col min="1" max="1" width="8.5703125" style="1" customWidth="1"/>
    <col min="2" max="2" width="8.42578125" style="1" customWidth="1"/>
    <col min="3" max="3" width="10.140625" style="1" customWidth="1"/>
    <col min="4" max="4" width="10.7109375" style="1" bestFit="1" customWidth="1"/>
    <col min="5" max="5" width="9.140625" style="1"/>
    <col min="6" max="6" width="8.42578125" style="1" customWidth="1"/>
    <col min="7" max="7" width="9.85546875" style="1" customWidth="1"/>
    <col min="8" max="8" width="9.140625" style="1"/>
    <col min="9" max="9" width="10.28515625" style="1" customWidth="1"/>
    <col min="10" max="10" width="9.7109375" style="1" customWidth="1"/>
    <col min="11" max="16384" width="9.140625" style="1"/>
  </cols>
  <sheetData>
    <row r="2" spans="1:11" ht="15" x14ac:dyDescent="0.25">
      <c r="A2" s="49" t="s">
        <v>32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1.75" x14ac:dyDescent="0.2">
      <c r="A3" s="25" t="s">
        <v>31</v>
      </c>
      <c r="B3" s="20">
        <v>2187</v>
      </c>
      <c r="C3" s="24" t="s">
        <v>30</v>
      </c>
      <c r="D3" s="23"/>
      <c r="F3" s="3"/>
      <c r="G3" s="22" t="s">
        <v>29</v>
      </c>
      <c r="H3" s="21" t="s">
        <v>28</v>
      </c>
      <c r="I3" s="21" t="s">
        <v>27</v>
      </c>
      <c r="J3" s="21" t="s">
        <v>26</v>
      </c>
      <c r="K3" s="21" t="s">
        <v>25</v>
      </c>
    </row>
    <row r="4" spans="1:11" x14ac:dyDescent="0.2">
      <c r="A4" s="3" t="s">
        <v>24</v>
      </c>
      <c r="B4" s="20" t="s">
        <v>33</v>
      </c>
      <c r="C4" s="3"/>
      <c r="D4" s="19"/>
      <c r="G4" s="53">
        <v>0</v>
      </c>
      <c r="H4" s="40" t="s">
        <v>23</v>
      </c>
      <c r="I4" s="42">
        <v>4650</v>
      </c>
      <c r="J4" s="42">
        <f>SUM(G4-I4)</f>
        <v>-4650</v>
      </c>
      <c r="K4" s="18">
        <v>9581</v>
      </c>
    </row>
    <row r="5" spans="1:11" ht="15" x14ac:dyDescent="0.2">
      <c r="A5" s="3" t="s">
        <v>22</v>
      </c>
      <c r="B5" s="16" t="s">
        <v>21</v>
      </c>
      <c r="C5" s="4" t="s">
        <v>1</v>
      </c>
      <c r="D5" s="12">
        <f>SUM(L22)</f>
        <v>94120</v>
      </c>
      <c r="G5" s="54"/>
      <c r="H5" s="41"/>
      <c r="I5" s="43"/>
      <c r="J5" s="43"/>
      <c r="K5" s="17">
        <f>K4*2</f>
        <v>19162</v>
      </c>
    </row>
    <row r="6" spans="1:11" x14ac:dyDescent="0.2">
      <c r="A6" s="3" t="s">
        <v>20</v>
      </c>
      <c r="B6" s="16" t="s">
        <v>19</v>
      </c>
      <c r="C6" s="4" t="s">
        <v>12</v>
      </c>
      <c r="D6" s="15">
        <f>G10</f>
        <v>13800</v>
      </c>
      <c r="G6" s="55" t="str">
        <f>IF(G10&gt;K5,G10-K5,"0")</f>
        <v>0</v>
      </c>
      <c r="H6" s="40" t="s">
        <v>18</v>
      </c>
      <c r="I6" s="42">
        <v>0</v>
      </c>
      <c r="J6" s="42">
        <f>SUM(G6-I6)</f>
        <v>0</v>
      </c>
      <c r="K6" s="57">
        <v>12864</v>
      </c>
    </row>
    <row r="7" spans="1:11" ht="14.25" customHeight="1" x14ac:dyDescent="0.2">
      <c r="C7" s="14"/>
      <c r="D7" s="3"/>
      <c r="G7" s="56"/>
      <c r="H7" s="41"/>
      <c r="I7" s="43"/>
      <c r="J7" s="43"/>
      <c r="K7" s="58"/>
    </row>
    <row r="8" spans="1:11" x14ac:dyDescent="0.2">
      <c r="A8" s="3"/>
      <c r="B8" s="13"/>
      <c r="C8" s="8" t="s">
        <v>17</v>
      </c>
      <c r="D8" s="12">
        <f>SUM(D5+D6)</f>
        <v>107920</v>
      </c>
      <c r="G8" s="55">
        <v>0</v>
      </c>
      <c r="H8" s="40" t="s">
        <v>16</v>
      </c>
      <c r="I8" s="42">
        <v>4650</v>
      </c>
      <c r="J8" s="42">
        <f>SUM(G8-I8)</f>
        <v>-4650</v>
      </c>
      <c r="K8" s="57">
        <v>9581</v>
      </c>
    </row>
    <row r="9" spans="1:11" ht="15" thickBot="1" x14ac:dyDescent="0.25">
      <c r="G9" s="59"/>
      <c r="H9" s="41"/>
      <c r="I9" s="43"/>
      <c r="J9" s="43"/>
      <c r="K9" s="58"/>
    </row>
    <row r="10" spans="1:11" x14ac:dyDescent="0.2">
      <c r="C10" s="3" t="s">
        <v>15</v>
      </c>
      <c r="D10" s="11">
        <v>116000</v>
      </c>
      <c r="G10" s="60">
        <v>13800</v>
      </c>
      <c r="H10" s="62" t="s">
        <v>14</v>
      </c>
      <c r="I10" s="42">
        <f>SUM(I4:I9)</f>
        <v>9300</v>
      </c>
      <c r="J10" s="42">
        <f>SUM(J4:J9)</f>
        <v>-9300</v>
      </c>
      <c r="K10" s="57"/>
    </row>
    <row r="11" spans="1:11" ht="15" thickBot="1" x14ac:dyDescent="0.25">
      <c r="C11" s="3" t="s">
        <v>13</v>
      </c>
      <c r="G11" s="61"/>
      <c r="H11" s="63"/>
      <c r="I11" s="43"/>
      <c r="J11" s="43"/>
      <c r="K11" s="58"/>
    </row>
    <row r="12" spans="1:11" x14ac:dyDescent="0.2">
      <c r="F12" s="10" t="s">
        <v>12</v>
      </c>
      <c r="G12" s="2">
        <v>6.7</v>
      </c>
    </row>
    <row r="13" spans="1:11" x14ac:dyDescent="0.2">
      <c r="F13" s="8" t="s">
        <v>11</v>
      </c>
      <c r="G13" s="9">
        <v>6.07</v>
      </c>
      <c r="I13" s="2" t="s">
        <v>10</v>
      </c>
      <c r="J13" s="6">
        <f>SUM(G10-I10)/G12</f>
        <v>671.64179104477614</v>
      </c>
    </row>
    <row r="14" spans="1:11" x14ac:dyDescent="0.2">
      <c r="F14" s="8" t="s">
        <v>9</v>
      </c>
      <c r="G14" s="7">
        <f>SUM(G13*J13)</f>
        <v>4076.8656716417913</v>
      </c>
      <c r="I14" s="2" t="s">
        <v>8</v>
      </c>
      <c r="J14" s="6">
        <f>SUM(J13*G12)</f>
        <v>4500</v>
      </c>
    </row>
    <row r="21" spans="1:12" ht="15" thickBot="1" x14ac:dyDescent="0.25">
      <c r="A21" s="3" t="s">
        <v>7</v>
      </c>
      <c r="B21" s="3" t="s">
        <v>6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3" t="s">
        <v>5</v>
      </c>
      <c r="I21" s="5" t="s">
        <v>4</v>
      </c>
      <c r="J21" s="3" t="s">
        <v>3</v>
      </c>
      <c r="K21" s="3" t="s">
        <v>2</v>
      </c>
      <c r="L21" s="3" t="s">
        <v>1</v>
      </c>
    </row>
    <row r="22" spans="1:12" x14ac:dyDescent="0.2">
      <c r="A22" s="64">
        <v>210</v>
      </c>
      <c r="B22" s="66">
        <v>210</v>
      </c>
      <c r="C22" s="68">
        <v>4000</v>
      </c>
      <c r="D22" s="70">
        <v>4000</v>
      </c>
      <c r="E22" s="71">
        <v>4000</v>
      </c>
      <c r="F22" s="71">
        <v>4000</v>
      </c>
      <c r="G22" s="71">
        <v>4000</v>
      </c>
      <c r="H22" s="71">
        <v>4000</v>
      </c>
      <c r="I22" s="66">
        <v>4000</v>
      </c>
      <c r="J22" s="73">
        <f>SUM(A22:I23)</f>
        <v>28420</v>
      </c>
      <c r="K22" s="75">
        <v>65700</v>
      </c>
      <c r="L22" s="77">
        <f>SUM(J22+K22)</f>
        <v>94120</v>
      </c>
    </row>
    <row r="23" spans="1:12" ht="14.25" customHeight="1" thickBot="1" x14ac:dyDescent="0.25">
      <c r="A23" s="65"/>
      <c r="B23" s="67"/>
      <c r="C23" s="69"/>
      <c r="D23" s="41"/>
      <c r="E23" s="72"/>
      <c r="F23" s="72"/>
      <c r="G23" s="72"/>
      <c r="H23" s="72"/>
      <c r="I23" s="67"/>
      <c r="J23" s="74"/>
      <c r="K23" s="76"/>
      <c r="L23" s="78"/>
    </row>
    <row r="24" spans="1:12" ht="7.5" customHeight="1" x14ac:dyDescent="0.2"/>
    <row r="25" spans="1:12" ht="8.25" customHeight="1" x14ac:dyDescent="0.2"/>
    <row r="26" spans="1:12" x14ac:dyDescent="0.2">
      <c r="A26" s="4"/>
      <c r="C26" s="3" t="s">
        <v>33</v>
      </c>
      <c r="D26" s="3" t="s">
        <v>33</v>
      </c>
      <c r="E26" s="3" t="s">
        <v>33</v>
      </c>
      <c r="F26" s="3" t="s">
        <v>33</v>
      </c>
      <c r="G26" s="3" t="s">
        <v>33</v>
      </c>
      <c r="H26" s="3" t="s">
        <v>33</v>
      </c>
      <c r="I26" s="3" t="s">
        <v>33</v>
      </c>
    </row>
    <row r="27" spans="1:12" x14ac:dyDescent="0.2">
      <c r="A27" s="2"/>
    </row>
    <row r="28" spans="1:12" ht="14.25" customHeight="1" x14ac:dyDescent="0.2">
      <c r="A28" s="2"/>
    </row>
    <row r="29" spans="1:12" ht="14.25" customHeight="1" x14ac:dyDescent="0.2">
      <c r="A29" s="2"/>
    </row>
    <row r="30" spans="1:12" ht="14.25" customHeight="1" x14ac:dyDescent="0.2">
      <c r="A30" s="26" t="s">
        <v>34</v>
      </c>
      <c r="B30" s="3"/>
      <c r="C30" s="3"/>
      <c r="D30" s="27"/>
      <c r="E30" s="27"/>
    </row>
    <row r="31" spans="1:12" ht="14.25" customHeight="1" x14ac:dyDescent="0.2">
      <c r="A31" s="3" t="s">
        <v>35</v>
      </c>
      <c r="B31" s="3" t="s">
        <v>36</v>
      </c>
      <c r="C31" s="3" t="s">
        <v>37</v>
      </c>
      <c r="D31" s="3" t="s">
        <v>38</v>
      </c>
      <c r="E31" s="3" t="s">
        <v>39</v>
      </c>
    </row>
    <row r="32" spans="1:12" ht="14.25" customHeight="1" x14ac:dyDescent="0.2">
      <c r="A32" s="28"/>
      <c r="B32" s="29"/>
      <c r="C32" s="30"/>
      <c r="D32" s="30"/>
      <c r="E32" s="30"/>
    </row>
    <row r="33" spans="1:5" ht="14.25" customHeight="1" x14ac:dyDescent="0.25">
      <c r="A33"/>
      <c r="B33"/>
      <c r="C33"/>
    </row>
    <row r="34" spans="1:5" ht="14.25" customHeight="1" x14ac:dyDescent="0.2">
      <c r="A34" s="48" t="s">
        <v>40</v>
      </c>
      <c r="B34" s="49"/>
      <c r="C34" s="49"/>
      <c r="D34" s="49"/>
      <c r="E34" s="49"/>
    </row>
    <row r="35" spans="1:5" ht="30.75" customHeight="1" x14ac:dyDescent="0.2">
      <c r="A35" s="31" t="s">
        <v>41</v>
      </c>
      <c r="B35" s="21" t="s">
        <v>28</v>
      </c>
      <c r="C35" s="32" t="s">
        <v>42</v>
      </c>
      <c r="D35" s="21" t="s">
        <v>43</v>
      </c>
      <c r="E35" s="5" t="s">
        <v>44</v>
      </c>
    </row>
    <row r="36" spans="1:5" x14ac:dyDescent="0.2">
      <c r="A36" s="50"/>
      <c r="B36" s="40" t="s">
        <v>23</v>
      </c>
      <c r="C36" s="42"/>
      <c r="D36" s="42"/>
    </row>
    <row r="37" spans="1:5" x14ac:dyDescent="0.2">
      <c r="A37" s="51"/>
      <c r="B37" s="41"/>
      <c r="C37" s="43"/>
      <c r="D37" s="43"/>
      <c r="E37" s="33">
        <v>9581</v>
      </c>
    </row>
    <row r="38" spans="1:5" x14ac:dyDescent="0.2">
      <c r="A38" s="38"/>
      <c r="B38" s="40" t="s">
        <v>18</v>
      </c>
      <c r="C38" s="42"/>
      <c r="D38" s="42"/>
      <c r="E38" s="33"/>
    </row>
    <row r="39" spans="1:5" x14ac:dyDescent="0.2">
      <c r="A39" s="39"/>
      <c r="B39" s="41"/>
      <c r="C39" s="43"/>
      <c r="D39" s="43"/>
      <c r="E39" s="33">
        <v>12864</v>
      </c>
    </row>
    <row r="40" spans="1:5" x14ac:dyDescent="0.2">
      <c r="A40" s="38"/>
      <c r="B40" s="40" t="s">
        <v>16</v>
      </c>
      <c r="C40" s="42"/>
      <c r="D40" s="42"/>
      <c r="E40" s="33"/>
    </row>
    <row r="41" spans="1:5" x14ac:dyDescent="0.2">
      <c r="A41" s="39"/>
      <c r="B41" s="41"/>
      <c r="C41" s="43"/>
      <c r="D41" s="43"/>
      <c r="E41" s="33">
        <v>9581</v>
      </c>
    </row>
    <row r="42" spans="1:5" x14ac:dyDescent="0.2">
      <c r="A42" s="38"/>
      <c r="B42" s="44" t="s">
        <v>14</v>
      </c>
      <c r="C42" s="46"/>
      <c r="D42" s="42"/>
      <c r="E42" s="33"/>
    </row>
    <row r="43" spans="1:5" x14ac:dyDescent="0.2">
      <c r="A43" s="39"/>
      <c r="B43" s="45"/>
      <c r="C43" s="47"/>
      <c r="D43" s="43"/>
      <c r="E43" s="33">
        <f>SUM(E37:E42)</f>
        <v>32026</v>
      </c>
    </row>
    <row r="45" spans="1:5" x14ac:dyDescent="0.2">
      <c r="A45" s="8" t="s">
        <v>45</v>
      </c>
      <c r="B45" s="2" t="s">
        <v>10</v>
      </c>
      <c r="C45" s="34"/>
    </row>
    <row r="46" spans="1:5" x14ac:dyDescent="0.2">
      <c r="B46" s="4" t="s">
        <v>8</v>
      </c>
      <c r="C46" s="34"/>
    </row>
    <row r="47" spans="1:5" ht="15" customHeight="1" x14ac:dyDescent="0.2"/>
    <row r="48" spans="1:5" x14ac:dyDescent="0.2">
      <c r="A48" s="29" t="s">
        <v>46</v>
      </c>
      <c r="B48" s="29"/>
      <c r="C48" s="29"/>
      <c r="D48" s="29"/>
      <c r="E48" s="29"/>
    </row>
    <row r="49" spans="1:3" ht="15" thickBot="1" x14ac:dyDescent="0.25"/>
    <row r="50" spans="1:3" ht="15" thickBot="1" x14ac:dyDescent="0.25">
      <c r="A50" s="1" t="s">
        <v>48</v>
      </c>
      <c r="C50" s="35"/>
    </row>
  </sheetData>
  <mergeCells count="49">
    <mergeCell ref="G6:G7"/>
    <mergeCell ref="H6:H7"/>
    <mergeCell ref="I6:I7"/>
    <mergeCell ref="J6:J7"/>
    <mergeCell ref="K6:K7"/>
    <mergeCell ref="A2:K2"/>
    <mergeCell ref="G4:G5"/>
    <mergeCell ref="H4:H5"/>
    <mergeCell ref="I4:I5"/>
    <mergeCell ref="J4:J5"/>
    <mergeCell ref="G10:G11"/>
    <mergeCell ref="H10:H11"/>
    <mergeCell ref="I10:I11"/>
    <mergeCell ref="J10:J11"/>
    <mergeCell ref="K10:K11"/>
    <mergeCell ref="G8:G9"/>
    <mergeCell ref="H8:H9"/>
    <mergeCell ref="I8:I9"/>
    <mergeCell ref="J8:J9"/>
    <mergeCell ref="K8:K9"/>
    <mergeCell ref="H22:H23"/>
    <mergeCell ref="I22:I23"/>
    <mergeCell ref="J22:J23"/>
    <mergeCell ref="K22:K23"/>
    <mergeCell ref="L22:L23"/>
    <mergeCell ref="A38:A39"/>
    <mergeCell ref="B38:B39"/>
    <mergeCell ref="C38:C39"/>
    <mergeCell ref="D38:D39"/>
    <mergeCell ref="G22:G23"/>
    <mergeCell ref="A22:A23"/>
    <mergeCell ref="B22:B23"/>
    <mergeCell ref="C22:C23"/>
    <mergeCell ref="D22:D23"/>
    <mergeCell ref="E22:E23"/>
    <mergeCell ref="F22:F23"/>
    <mergeCell ref="A34:E34"/>
    <mergeCell ref="A36:A37"/>
    <mergeCell ref="B36:B37"/>
    <mergeCell ref="C36:C37"/>
    <mergeCell ref="D36:D37"/>
    <mergeCell ref="A40:A41"/>
    <mergeCell ref="B40:B41"/>
    <mergeCell ref="C40:C41"/>
    <mergeCell ref="D40:D41"/>
    <mergeCell ref="A42:A43"/>
    <mergeCell ref="B42:B43"/>
    <mergeCell ref="C42:C43"/>
    <mergeCell ref="D42:D4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YAK-KTN</vt:lpstr>
      <vt:lpstr>KTN-SEA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Sokoloff, Jason</dc:creator>
  <cp:lastModifiedBy>Sokoloff, Jason</cp:lastModifiedBy>
  <cp:lastPrinted>2016-12-16T23:35:54Z</cp:lastPrinted>
  <dcterms:created xsi:type="dcterms:W3CDTF">2016-12-16T01:38:43Z</dcterms:created>
  <dcterms:modified xsi:type="dcterms:W3CDTF">2016-12-16T23:56:40Z</dcterms:modified>
</cp:coreProperties>
</file>